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05" yWindow="30" windowWidth="13620" windowHeight="7215"/>
  </bookViews>
  <sheets>
    <sheet name="Brorsonskolen" sheetId="62" r:id="rId1"/>
    <sheet name="Ark1" sheetId="63" r:id="rId2"/>
  </sheets>
  <calcPr calcId="145621"/>
</workbook>
</file>

<file path=xl/calcChain.xml><?xml version="1.0" encoding="utf-8"?>
<calcChain xmlns="http://schemas.openxmlformats.org/spreadsheetml/2006/main">
  <c r="C43" i="62" l="1"/>
  <c r="C42" i="62"/>
  <c r="C41" i="62"/>
  <c r="B14" i="62"/>
  <c r="B13" i="62"/>
  <c r="B12" i="62"/>
  <c r="B9" i="62"/>
  <c r="B8" i="62"/>
  <c r="B7" i="62"/>
  <c r="B6" i="62"/>
  <c r="B5" i="62"/>
  <c r="B4" i="62"/>
  <c r="B3" i="62"/>
  <c r="D6" i="62" l="1"/>
  <c r="D9" i="62"/>
  <c r="D13" i="62"/>
  <c r="G26" i="62" l="1"/>
  <c r="G29" i="62" l="1"/>
  <c r="N17" i="62"/>
  <c r="I16" i="62"/>
  <c r="I17" i="62" s="1"/>
  <c r="C16" i="62"/>
  <c r="J15" i="62"/>
  <c r="D15" i="62"/>
  <c r="E15" i="62" s="1"/>
  <c r="J14" i="62"/>
  <c r="D14" i="62"/>
  <c r="E14" i="62" s="1"/>
  <c r="J13" i="62"/>
  <c r="D12" i="62"/>
  <c r="C11" i="62"/>
  <c r="D8" i="62"/>
  <c r="E8" i="62" s="1"/>
  <c r="D7" i="62"/>
  <c r="D5" i="62"/>
  <c r="E5" i="62" s="1"/>
  <c r="D4" i="62"/>
  <c r="D3" i="62"/>
  <c r="E3" i="62" s="1"/>
  <c r="D42" i="62" l="1"/>
  <c r="E42" i="62" s="1"/>
  <c r="D43" i="62"/>
  <c r="E43" i="62" s="1"/>
  <c r="D45" i="62"/>
  <c r="E45" i="62" s="1"/>
  <c r="D41" i="62"/>
  <c r="F8" i="62"/>
  <c r="D44" i="62"/>
  <c r="E44" i="62" s="1"/>
  <c r="D46" i="62"/>
  <c r="E46" i="62" s="1"/>
  <c r="C17" i="62"/>
  <c r="C27" i="62" s="1"/>
  <c r="F3" i="62"/>
  <c r="F4" i="62"/>
  <c r="F6" i="62"/>
  <c r="F9" i="62"/>
  <c r="F15" i="62"/>
  <c r="F5" i="62"/>
  <c r="J11" i="62"/>
  <c r="F13" i="62"/>
  <c r="F14" i="62"/>
  <c r="E11" i="62"/>
  <c r="F7" i="62"/>
  <c r="J16" i="62"/>
  <c r="E16" i="62"/>
  <c r="F12" i="62"/>
  <c r="E41" i="62" l="1"/>
  <c r="E47" i="62" s="1"/>
  <c r="E49" i="62" s="1"/>
  <c r="D47" i="62"/>
  <c r="F11" i="62"/>
  <c r="F16" i="62"/>
  <c r="E17" i="62"/>
  <c r="G49" i="62" l="1"/>
  <c r="F17" i="62"/>
  <c r="G22" i="62" s="1"/>
  <c r="E18" i="62"/>
  <c r="J17" i="62"/>
  <c r="P17" i="62" s="1"/>
  <c r="G50" i="62" l="1"/>
  <c r="G51" i="62" s="1"/>
  <c r="G27" i="62" l="1"/>
  <c r="G31" i="62" s="1"/>
  <c r="G32" i="62" s="1"/>
  <c r="G34" i="62" l="1"/>
</calcChain>
</file>

<file path=xl/comments1.xml><?xml version="1.0" encoding="utf-8"?>
<comments xmlns="http://schemas.openxmlformats.org/spreadsheetml/2006/main">
  <authors>
    <author>Jette Poulsen</author>
  </authors>
  <commentList>
    <comment ref="B27" authorId="0">
      <text>
        <r>
          <rPr>
            <b/>
            <sz val="9"/>
            <color indexed="81"/>
            <rFont val="Tahoma"/>
            <charset val="1"/>
          </rPr>
          <t>Jette Poulsen:</t>
        </r>
        <r>
          <rPr>
            <sz val="9"/>
            <color indexed="81"/>
            <rFont val="Tahoma"/>
            <charset val="1"/>
          </rPr>
          <t xml:space="preserve">
som specialklasserne.
</t>
        </r>
      </text>
    </comment>
  </commentList>
</comments>
</file>

<file path=xl/sharedStrings.xml><?xml version="1.0" encoding="utf-8"?>
<sst xmlns="http://schemas.openxmlformats.org/spreadsheetml/2006/main" count="57" uniqueCount="55">
  <si>
    <t>2. klasse</t>
  </si>
  <si>
    <t>3. klasse</t>
  </si>
  <si>
    <t>4. klasse</t>
  </si>
  <si>
    <t>5. klasse</t>
  </si>
  <si>
    <t>6. klasse</t>
  </si>
  <si>
    <t>7. klasse</t>
  </si>
  <si>
    <t>8. klasse</t>
  </si>
  <si>
    <t>9. klasse</t>
  </si>
  <si>
    <t>10. klasse</t>
  </si>
  <si>
    <t>Ialt 0.-10. Klasse</t>
  </si>
  <si>
    <t>1. Klasse</t>
  </si>
  <si>
    <t>0. klasse</t>
  </si>
  <si>
    <t>Antal kl.</t>
  </si>
  <si>
    <t xml:space="preserve">Antal elever pr. kl. </t>
  </si>
  <si>
    <t>Antal klasserafrundet</t>
  </si>
  <si>
    <t>pr. uge</t>
  </si>
  <si>
    <t>Stillinger:</t>
  </si>
  <si>
    <t>Ledelse</t>
  </si>
  <si>
    <t>Antal lektioner</t>
  </si>
  <si>
    <t>Lektioner i alt omregnet i stillinger</t>
  </si>
  <si>
    <t>kl.</t>
  </si>
  <si>
    <t>Sygdoms- og barselspuljen</t>
  </si>
  <si>
    <t>Afvigelse</t>
  </si>
  <si>
    <t>Skovlund friskole</t>
  </si>
  <si>
    <t>Ølgod Kr. Friskole</t>
  </si>
  <si>
    <t>klasser</t>
  </si>
  <si>
    <t>(model 10.4)</t>
  </si>
  <si>
    <t>Efter sparekatalog</t>
  </si>
  <si>
    <t>I forhold til 5/9-2011</t>
  </si>
  <si>
    <t>0. - 6. klasse</t>
  </si>
  <si>
    <t>7. - 10. klasse</t>
  </si>
  <si>
    <t>0. - 2. kl.</t>
  </si>
  <si>
    <t>3. kl</t>
  </si>
  <si>
    <t>4. kl</t>
  </si>
  <si>
    <t>5. - 6. kl</t>
  </si>
  <si>
    <t>7.-8. kl</t>
  </si>
  <si>
    <t>9.-10</t>
  </si>
  <si>
    <t>timer</t>
  </si>
  <si>
    <t>Omregningsfaktor</t>
  </si>
  <si>
    <t>Sygdoms- og barsel</t>
  </si>
  <si>
    <t>Omregnet til klokketimer</t>
  </si>
  <si>
    <t>Understøttende undervisning - pædagoger</t>
  </si>
  <si>
    <t>Elevbaseret tildeling</t>
  </si>
  <si>
    <t>Antal lærerstillinger i alt</t>
  </si>
  <si>
    <t>Lærerstilling i alt</t>
  </si>
  <si>
    <t>Pædagogstillinger i alt</t>
  </si>
  <si>
    <t xml:space="preserve">Faktiske elevtal pr. 5/9-2013 </t>
  </si>
  <si>
    <t>aldersreduktion</t>
  </si>
  <si>
    <t xml:space="preserve">Lektioner ialt </t>
  </si>
  <si>
    <t>Herudover tillægges:</t>
  </si>
  <si>
    <t>Grundtildeling</t>
  </si>
  <si>
    <t>Brorson</t>
  </si>
  <si>
    <t xml:space="preserve">Fagopdelte lektioner </t>
  </si>
  <si>
    <t>Udkast til Model A  omregnet til ny skolereform - Modtagerklasser</t>
  </si>
  <si>
    <t>lekt.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</si>
</sst>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0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rgb="FF00B050"/>
      </bottom>
      <diagonal/>
    </border>
    <border>
      <left/>
      <right style="thick">
        <color rgb="FF00B050"/>
      </right>
      <top/>
      <bottom/>
      <diagonal/>
    </border>
    <border>
      <left/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1" xfId="0" applyFont="1" applyBorder="1"/>
    <xf numFmtId="0" fontId="0" fillId="0" borderId="2" xfId="0" applyBorder="1"/>
    <xf numFmtId="0" fontId="0" fillId="0" borderId="0" xfId="0" applyBorder="1"/>
    <xf numFmtId="0" fontId="4" fillId="0" borderId="1" xfId="0" applyFont="1" applyBorder="1"/>
    <xf numFmtId="0" fontId="0" fillId="0" borderId="0" xfId="0" applyAlignment="1">
      <alignment textRotation="90"/>
    </xf>
    <xf numFmtId="0" fontId="0" fillId="0" borderId="5" xfId="0" applyBorder="1"/>
    <xf numFmtId="0" fontId="0" fillId="0" borderId="6" xfId="0" applyBorder="1"/>
    <xf numFmtId="2" fontId="0" fillId="0" borderId="7" xfId="0" applyNumberFormat="1" applyBorder="1"/>
    <xf numFmtId="0" fontId="0" fillId="0" borderId="4" xfId="0" applyBorder="1" applyAlignment="1">
      <alignment textRotation="90"/>
    </xf>
    <xf numFmtId="2" fontId="0" fillId="0" borderId="0" xfId="0" applyNumberFormat="1" applyBorder="1"/>
    <xf numFmtId="2" fontId="0" fillId="0" borderId="9" xfId="0" applyNumberFormat="1" applyBorder="1"/>
    <xf numFmtId="2" fontId="0" fillId="0" borderId="3" xfId="0" applyNumberFormat="1" applyBorder="1"/>
    <xf numFmtId="164" fontId="0" fillId="0" borderId="0" xfId="0" applyNumberFormat="1" applyBorder="1"/>
    <xf numFmtId="164" fontId="0" fillId="0" borderId="8" xfId="0" applyNumberFormat="1" applyBorder="1"/>
    <xf numFmtId="0" fontId="0" fillId="0" borderId="12" xfId="0" applyBorder="1"/>
    <xf numFmtId="0" fontId="0" fillId="0" borderId="13" xfId="0" applyBorder="1"/>
    <xf numFmtId="0" fontId="5" fillId="0" borderId="14" xfId="0" applyFont="1" applyBorder="1" applyAlignment="1">
      <alignment textRotation="90"/>
    </xf>
    <xf numFmtId="0" fontId="4" fillId="0" borderId="0" xfId="0" applyFont="1" applyBorder="1"/>
    <xf numFmtId="2" fontId="5" fillId="0" borderId="15" xfId="0" applyNumberFormat="1" applyFont="1" applyBorder="1"/>
    <xf numFmtId="2" fontId="5" fillId="0" borderId="7" xfId="0" applyNumberFormat="1" applyFont="1" applyBorder="1"/>
    <xf numFmtId="2" fontId="5" fillId="0" borderId="16" xfId="0" applyNumberFormat="1" applyFont="1" applyBorder="1"/>
    <xf numFmtId="2" fontId="5" fillId="0" borderId="17" xfId="0" applyNumberFormat="1" applyFont="1" applyBorder="1"/>
    <xf numFmtId="0" fontId="0" fillId="0" borderId="19" xfId="0" applyBorder="1" applyAlignment="1">
      <alignment textRotation="90"/>
    </xf>
    <xf numFmtId="0" fontId="0" fillId="0" borderId="20" xfId="0" applyBorder="1" applyAlignment="1">
      <alignment textRotation="90" wrapText="1"/>
    </xf>
    <xf numFmtId="2" fontId="0" fillId="0" borderId="21" xfId="0" applyNumberFormat="1" applyBorder="1"/>
    <xf numFmtId="0" fontId="1" fillId="2" borderId="5" xfId="0" applyFont="1" applyFill="1" applyBorder="1"/>
    <xf numFmtId="0" fontId="0" fillId="2" borderId="5" xfId="0" applyFill="1" applyBorder="1"/>
    <xf numFmtId="2" fontId="0" fillId="2" borderId="5" xfId="0" applyNumberFormat="1" applyFill="1" applyBorder="1"/>
    <xf numFmtId="2" fontId="0" fillId="2" borderId="0" xfId="0" applyNumberFormat="1" applyFill="1" applyBorder="1"/>
    <xf numFmtId="0" fontId="0" fillId="0" borderId="0" xfId="0" applyFill="1"/>
    <xf numFmtId="0" fontId="0" fillId="0" borderId="9" xfId="0" applyBorder="1"/>
    <xf numFmtId="0" fontId="2" fillId="0" borderId="22" xfId="0" applyFont="1" applyFill="1" applyBorder="1"/>
    <xf numFmtId="0" fontId="3" fillId="4" borderId="24" xfId="0" applyFont="1" applyFill="1" applyBorder="1"/>
    <xf numFmtId="0" fontId="2" fillId="0" borderId="23" xfId="0" applyFont="1" applyFill="1" applyBorder="1"/>
    <xf numFmtId="2" fontId="0" fillId="0" borderId="7" xfId="0" applyNumberFormat="1" applyBorder="1" applyAlignment="1"/>
    <xf numFmtId="1" fontId="0" fillId="3" borderId="18" xfId="0" applyNumberFormat="1" applyFill="1" applyBorder="1" applyAlignment="1">
      <alignment horizontal="right"/>
    </xf>
    <xf numFmtId="1" fontId="0" fillId="0" borderId="21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0" fontId="0" fillId="0" borderId="0" xfId="0"/>
    <xf numFmtId="0" fontId="3" fillId="0" borderId="4" xfId="0" applyFont="1" applyBorder="1" applyAlignment="1">
      <alignment horizontal="center" textRotation="90" wrapText="1"/>
    </xf>
    <xf numFmtId="2" fontId="0" fillId="0" borderId="0" xfId="0" applyNumberFormat="1"/>
    <xf numFmtId="0" fontId="1" fillId="0" borderId="0" xfId="0" applyFont="1"/>
    <xf numFmtId="0" fontId="1" fillId="0" borderId="0" xfId="1"/>
    <xf numFmtId="164" fontId="1" fillId="0" borderId="0" xfId="1" applyNumberFormat="1" applyFill="1" applyBorder="1"/>
    <xf numFmtId="0" fontId="1" fillId="0" borderId="5" xfId="1" applyBorder="1"/>
    <xf numFmtId="164" fontId="1" fillId="0" borderId="0" xfId="1" applyNumberFormat="1" applyBorder="1"/>
    <xf numFmtId="3" fontId="1" fillId="0" borderId="10" xfId="1" applyNumberFormat="1" applyBorder="1"/>
    <xf numFmtId="3" fontId="1" fillId="0" borderId="0" xfId="1" applyNumberFormat="1" applyBorder="1"/>
    <xf numFmtId="4" fontId="1" fillId="0" borderId="0" xfId="1" applyNumberFormat="1" applyBorder="1"/>
    <xf numFmtId="2" fontId="5" fillId="0" borderId="7" xfId="1" applyNumberFormat="1" applyFont="1" applyBorder="1"/>
    <xf numFmtId="165" fontId="1" fillId="0" borderId="0" xfId="1" applyNumberFormat="1" applyBorder="1"/>
    <xf numFmtId="4" fontId="1" fillId="0" borderId="0" xfId="1" applyNumberFormat="1" applyBorder="1" applyAlignment="1">
      <alignment horizontal="right"/>
    </xf>
    <xf numFmtId="0" fontId="1" fillId="0" borderId="5" xfId="1" applyFont="1" applyBorder="1"/>
    <xf numFmtId="9" fontId="0" fillId="0" borderId="0" xfId="0" applyNumberFormat="1"/>
    <xf numFmtId="2" fontId="1" fillId="0" borderId="7" xfId="0" applyNumberFormat="1" applyFont="1" applyBorder="1"/>
    <xf numFmtId="164" fontId="1" fillId="0" borderId="4" xfId="0" applyNumberFormat="1" applyFont="1" applyBorder="1" applyAlignment="1">
      <alignment textRotation="90"/>
    </xf>
    <xf numFmtId="0" fontId="6" fillId="0" borderId="0" xfId="0" applyFont="1"/>
    <xf numFmtId="164" fontId="0" fillId="0" borderId="0" xfId="0" applyNumberFormat="1" applyFill="1" applyBorder="1"/>
    <xf numFmtId="2" fontId="5" fillId="0" borderId="7" xfId="0" applyNumberFormat="1" applyFont="1" applyFill="1" applyBorder="1"/>
    <xf numFmtId="2" fontId="5" fillId="0" borderId="25" xfId="0" applyNumberFormat="1" applyFont="1" applyBorder="1"/>
    <xf numFmtId="0" fontId="0" fillId="0" borderId="3" xfId="0" applyBorder="1"/>
    <xf numFmtId="2" fontId="0" fillId="0" borderId="8" xfId="0" applyNumberFormat="1" applyBorder="1"/>
    <xf numFmtId="0" fontId="5" fillId="0" borderId="0" xfId="0" applyFont="1"/>
    <xf numFmtId="0" fontId="5" fillId="0" borderId="5" xfId="0" applyFont="1" applyBorder="1"/>
    <xf numFmtId="0" fontId="5" fillId="0" borderId="0" xfId="0" applyFont="1" applyBorder="1"/>
    <xf numFmtId="166" fontId="0" fillId="0" borderId="0" xfId="0" applyNumberFormat="1"/>
    <xf numFmtId="2" fontId="0" fillId="0" borderId="5" xfId="0" applyNumberFormat="1" applyFill="1" applyBorder="1"/>
    <xf numFmtId="0" fontId="1" fillId="0" borderId="5" xfId="0" applyFont="1" applyBorder="1"/>
    <xf numFmtId="0" fontId="1" fillId="0" borderId="0" xfId="0" applyFont="1" applyBorder="1"/>
    <xf numFmtId="2" fontId="0" fillId="0" borderId="0" xfId="0" applyNumberFormat="1" applyFill="1" applyBorder="1"/>
    <xf numFmtId="164" fontId="0" fillId="0" borderId="7" xfId="0" applyNumberFormat="1" applyFill="1" applyBorder="1"/>
    <xf numFmtId="164" fontId="0" fillId="0" borderId="11" xfId="0" applyNumberFormat="1" applyFill="1" applyBorder="1"/>
    <xf numFmtId="164" fontId="0" fillId="0" borderId="21" xfId="0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0"/>
  <sheetViews>
    <sheetView tabSelected="1" zoomScaleNormal="100" workbookViewId="0">
      <selection activeCell="T10" sqref="T10"/>
    </sheetView>
  </sheetViews>
  <sheetFormatPr defaultRowHeight="12.75" outlineLevelCol="1" x14ac:dyDescent="0.2"/>
  <cols>
    <col min="1" max="1" width="20.42578125" style="42" customWidth="1"/>
    <col min="2" max="2" width="8.85546875" style="42" customWidth="1"/>
    <col min="3" max="3" width="8.7109375" style="42" customWidth="1" outlineLevel="1"/>
    <col min="4" max="4" width="6" style="42" customWidth="1" outlineLevel="1"/>
    <col min="5" max="5" width="6.7109375" style="42" customWidth="1" outlineLevel="1"/>
    <col min="6" max="6" width="7.28515625" style="42" customWidth="1" outlineLevel="1"/>
    <col min="7" max="7" width="9.7109375" style="44" customWidth="1" outlineLevel="1"/>
    <col min="8" max="8" width="9.140625" style="42"/>
    <col min="9" max="9" width="11.140625" style="42" hidden="1" customWidth="1" outlineLevel="1"/>
    <col min="10" max="10" width="10.5703125" style="42" hidden="1" customWidth="1" outlineLevel="1"/>
    <col min="11" max="11" width="11.28515625" style="42" hidden="1" customWidth="1" outlineLevel="1"/>
    <col min="12" max="17" width="9.140625" style="42" hidden="1" customWidth="1" outlineLevel="1"/>
    <col min="18" max="18" width="9.140625" style="42" collapsed="1"/>
    <col min="19" max="16384" width="9.140625" style="42"/>
  </cols>
  <sheetData>
    <row r="1" spans="1:14" ht="17.25" customHeight="1" thickBot="1" x14ac:dyDescent="0.3">
      <c r="A1" s="7" t="s">
        <v>53</v>
      </c>
      <c r="B1" s="21"/>
    </row>
    <row r="2" spans="1:14" s="8" customFormat="1" ht="84.75" customHeight="1" x14ac:dyDescent="0.2">
      <c r="A2" s="43" t="s">
        <v>46</v>
      </c>
      <c r="B2" s="27" t="s">
        <v>52</v>
      </c>
      <c r="C2" s="20" t="s">
        <v>51</v>
      </c>
      <c r="D2" s="12" t="s">
        <v>12</v>
      </c>
      <c r="E2" s="26" t="s">
        <v>14</v>
      </c>
      <c r="F2" s="59" t="s">
        <v>48</v>
      </c>
      <c r="G2" s="27"/>
      <c r="I2" s="8" t="s">
        <v>28</v>
      </c>
      <c r="J2" s="8" t="s">
        <v>22</v>
      </c>
    </row>
    <row r="3" spans="1:14" x14ac:dyDescent="0.2">
      <c r="A3" s="2" t="s">
        <v>11</v>
      </c>
      <c r="B3" s="13">
        <f>25</f>
        <v>25</v>
      </c>
      <c r="C3" s="29"/>
      <c r="D3" s="13">
        <f t="shared" ref="D3:D9" si="0">C3/$B$18</f>
        <v>0</v>
      </c>
      <c r="E3" s="39">
        <f t="shared" ref="E3:E8" si="1">CEILING(D3,1)</f>
        <v>0</v>
      </c>
      <c r="F3" s="32">
        <f t="shared" ref="F3:F9" si="2">E3*B3</f>
        <v>0</v>
      </c>
      <c r="G3" s="11"/>
    </row>
    <row r="4" spans="1:14" x14ac:dyDescent="0.2">
      <c r="A4" s="2" t="s">
        <v>10</v>
      </c>
      <c r="B4" s="13">
        <f>25</f>
        <v>25</v>
      </c>
      <c r="C4" s="29">
        <v>12</v>
      </c>
      <c r="D4" s="13">
        <f t="shared" si="0"/>
        <v>2</v>
      </c>
      <c r="E4" s="39">
        <v>1</v>
      </c>
      <c r="F4" s="32">
        <f t="shared" si="2"/>
        <v>25</v>
      </c>
      <c r="G4" s="38"/>
    </row>
    <row r="5" spans="1:14" x14ac:dyDescent="0.2">
      <c r="A5" s="2" t="s">
        <v>0</v>
      </c>
      <c r="B5" s="13">
        <f>25</f>
        <v>25</v>
      </c>
      <c r="C5" s="29"/>
      <c r="D5" s="13">
        <f t="shared" si="0"/>
        <v>0</v>
      </c>
      <c r="E5" s="39">
        <f t="shared" si="1"/>
        <v>0</v>
      </c>
      <c r="F5" s="32">
        <f t="shared" si="2"/>
        <v>0</v>
      </c>
      <c r="G5" s="11"/>
    </row>
    <row r="6" spans="1:14" x14ac:dyDescent="0.2">
      <c r="A6" s="2" t="s">
        <v>1</v>
      </c>
      <c r="B6" s="13">
        <f>26</f>
        <v>26</v>
      </c>
      <c r="C6" s="29"/>
      <c r="D6" s="13">
        <f t="shared" si="0"/>
        <v>0</v>
      </c>
      <c r="E6" s="39">
        <v>0</v>
      </c>
      <c r="F6" s="32">
        <f t="shared" si="2"/>
        <v>0</v>
      </c>
      <c r="G6" s="74"/>
    </row>
    <row r="7" spans="1:14" x14ac:dyDescent="0.2">
      <c r="A7" s="2" t="s">
        <v>2</v>
      </c>
      <c r="B7" s="13">
        <f>30</f>
        <v>30</v>
      </c>
      <c r="C7" s="29">
        <v>8</v>
      </c>
      <c r="D7" s="13">
        <f t="shared" si="0"/>
        <v>1.3333333333333333</v>
      </c>
      <c r="E7" s="39">
        <v>1</v>
      </c>
      <c r="F7" s="32">
        <f t="shared" si="2"/>
        <v>30</v>
      </c>
      <c r="G7" s="74"/>
    </row>
    <row r="8" spans="1:14" x14ac:dyDescent="0.2">
      <c r="A8" s="2" t="s">
        <v>3</v>
      </c>
      <c r="B8" s="13">
        <f>31</f>
        <v>31</v>
      </c>
      <c r="C8" s="29"/>
      <c r="D8" s="13">
        <f t="shared" si="0"/>
        <v>0</v>
      </c>
      <c r="E8" s="39">
        <f t="shared" si="1"/>
        <v>0</v>
      </c>
      <c r="F8" s="32">
        <f t="shared" si="2"/>
        <v>0</v>
      </c>
      <c r="G8" s="74"/>
    </row>
    <row r="9" spans="1:14" x14ac:dyDescent="0.2">
      <c r="A9" s="2" t="s">
        <v>4</v>
      </c>
      <c r="B9" s="13">
        <f>31</f>
        <v>31</v>
      </c>
      <c r="C9" s="29"/>
      <c r="D9" s="13">
        <f t="shared" si="0"/>
        <v>0</v>
      </c>
      <c r="E9" s="39">
        <v>0</v>
      </c>
      <c r="F9" s="32">
        <f t="shared" si="2"/>
        <v>0</v>
      </c>
      <c r="G9" s="74"/>
    </row>
    <row r="10" spans="1:14" x14ac:dyDescent="0.2">
      <c r="A10" s="2"/>
      <c r="B10" s="13"/>
      <c r="C10" s="29"/>
      <c r="D10" s="13"/>
      <c r="E10" s="39"/>
      <c r="F10" s="32"/>
      <c r="G10" s="74"/>
    </row>
    <row r="11" spans="1:14" ht="13.5" thickBot="1" x14ac:dyDescent="0.25">
      <c r="A11" s="4" t="s">
        <v>29</v>
      </c>
      <c r="B11" s="14"/>
      <c r="C11" s="10">
        <f>SUM(C3:C10)</f>
        <v>20</v>
      </c>
      <c r="D11" s="14"/>
      <c r="E11" s="40">
        <f>SUM(E3:E10)</f>
        <v>2</v>
      </c>
      <c r="F11" s="14">
        <f>SUM(F3:F10)</f>
        <v>55</v>
      </c>
      <c r="G11" s="75"/>
      <c r="I11" s="42">
        <v>4685</v>
      </c>
      <c r="J11" s="42" t="e">
        <f>#REF!-I11</f>
        <v>#REF!</v>
      </c>
    </row>
    <row r="12" spans="1:14" x14ac:dyDescent="0.2">
      <c r="A12" s="2" t="s">
        <v>5</v>
      </c>
      <c r="B12" s="13">
        <f>32</f>
        <v>32</v>
      </c>
      <c r="C12" s="29"/>
      <c r="D12" s="13">
        <f>C12/$B$18</f>
        <v>0</v>
      </c>
      <c r="E12" s="39">
        <v>0</v>
      </c>
      <c r="F12" s="32">
        <f>E12*B12</f>
        <v>0</v>
      </c>
      <c r="G12" s="74"/>
    </row>
    <row r="13" spans="1:14" x14ac:dyDescent="0.2">
      <c r="A13" s="2" t="s">
        <v>6</v>
      </c>
      <c r="B13" s="13">
        <f>32</f>
        <v>32</v>
      </c>
      <c r="C13" s="30">
        <v>6</v>
      </c>
      <c r="D13" s="13">
        <f>C13/$B$18</f>
        <v>1</v>
      </c>
      <c r="E13" s="39">
        <v>1</v>
      </c>
      <c r="F13" s="32">
        <f>E13*B13</f>
        <v>32</v>
      </c>
      <c r="G13" s="74"/>
      <c r="I13" s="42">
        <v>666</v>
      </c>
      <c r="J13" s="42" t="e">
        <f>#REF!-I13</f>
        <v>#REF!</v>
      </c>
    </row>
    <row r="14" spans="1:14" x14ac:dyDescent="0.2">
      <c r="A14" s="2" t="s">
        <v>7</v>
      </c>
      <c r="B14" s="13">
        <f>31</f>
        <v>31</v>
      </c>
      <c r="C14" s="30"/>
      <c r="D14" s="13">
        <f>C14/$B$18</f>
        <v>0</v>
      </c>
      <c r="E14" s="39">
        <f>CEILING(D14,1)</f>
        <v>0</v>
      </c>
      <c r="F14" s="32">
        <f>E14*B14</f>
        <v>0</v>
      </c>
      <c r="G14" s="74"/>
      <c r="I14" s="42">
        <v>411</v>
      </c>
      <c r="J14" s="42" t="e">
        <f>#REF!-I14</f>
        <v>#REF!</v>
      </c>
    </row>
    <row r="15" spans="1:14" x14ac:dyDescent="0.2">
      <c r="A15" s="2" t="s">
        <v>8</v>
      </c>
      <c r="B15" s="73">
        <v>31</v>
      </c>
      <c r="C15" s="30"/>
      <c r="D15" s="13">
        <f>C15/$B$18</f>
        <v>0</v>
      </c>
      <c r="E15" s="39">
        <f>CEILING(D15,1)</f>
        <v>0</v>
      </c>
      <c r="F15" s="32">
        <f>E15*B15</f>
        <v>0</v>
      </c>
      <c r="G15" s="74"/>
      <c r="I15" s="42">
        <v>231</v>
      </c>
      <c r="J15" s="42" t="e">
        <f>#REF!-I15</f>
        <v>#REF!</v>
      </c>
      <c r="L15" s="42" t="s">
        <v>23</v>
      </c>
      <c r="N15" s="42">
        <v>70</v>
      </c>
    </row>
    <row r="16" spans="1:14" ht="13.5" thickBot="1" x14ac:dyDescent="0.25">
      <c r="A16" s="4" t="s">
        <v>30</v>
      </c>
      <c r="B16" s="14"/>
      <c r="C16" s="10">
        <f>SUM(C12:C15)</f>
        <v>6</v>
      </c>
      <c r="D16" s="14"/>
      <c r="E16" s="40">
        <f t="shared" ref="E16:F16" si="3">SUM(E12:E15)</f>
        <v>1</v>
      </c>
      <c r="F16" s="28">
        <f t="shared" si="3"/>
        <v>32</v>
      </c>
      <c r="G16" s="76"/>
      <c r="I16" s="42">
        <f>SUM(I13:I15)</f>
        <v>1308</v>
      </c>
      <c r="J16" s="42" t="e">
        <f>SUM(J13:J15)</f>
        <v>#REF!</v>
      </c>
      <c r="L16" s="42" t="s">
        <v>24</v>
      </c>
      <c r="N16" s="42">
        <v>46</v>
      </c>
    </row>
    <row r="17" spans="1:16" ht="13.5" thickBot="1" x14ac:dyDescent="0.25">
      <c r="A17" s="1" t="s">
        <v>9</v>
      </c>
      <c r="B17" s="15"/>
      <c r="C17" s="5">
        <f>C16+C11</f>
        <v>26</v>
      </c>
      <c r="D17" s="15"/>
      <c r="E17" s="41">
        <f>E16+E11</f>
        <v>3</v>
      </c>
      <c r="F17" s="15">
        <f>F16+F11</f>
        <v>87</v>
      </c>
      <c r="G17" s="17"/>
      <c r="I17" s="42">
        <f>I11+I16</f>
        <v>5993</v>
      </c>
      <c r="J17" s="42" t="e">
        <f>#REF!-I17</f>
        <v>#REF!</v>
      </c>
      <c r="N17" s="34">
        <f>SUM(N15:N16)</f>
        <v>116</v>
      </c>
      <c r="P17" s="42" t="e">
        <f>J17+N17</f>
        <v>#REF!</v>
      </c>
    </row>
    <row r="18" spans="1:16" ht="13.5" thickBot="1" x14ac:dyDescent="0.25">
      <c r="A18" s="3" t="s">
        <v>13</v>
      </c>
      <c r="B18" s="35">
        <v>6</v>
      </c>
      <c r="E18" s="44">
        <f>C17/E17</f>
        <v>8.6666666666666661</v>
      </c>
    </row>
    <row r="19" spans="1:16" ht="11.25" customHeight="1" thickTop="1" thickBot="1" x14ac:dyDescent="0.25">
      <c r="A19" s="37" t="s">
        <v>18</v>
      </c>
      <c r="B19" s="36">
        <v>26.66</v>
      </c>
    </row>
    <row r="20" spans="1:16" ht="4.5" customHeight="1" thickTop="1" thickBot="1" x14ac:dyDescent="0.25"/>
    <row r="21" spans="1:16" x14ac:dyDescent="0.2">
      <c r="C21" s="18"/>
      <c r="D21" s="19"/>
      <c r="E21" s="19"/>
      <c r="F21" s="19"/>
      <c r="G21" s="22" t="s">
        <v>16</v>
      </c>
    </row>
    <row r="22" spans="1:16" x14ac:dyDescent="0.2">
      <c r="A22" s="42" t="s">
        <v>19</v>
      </c>
      <c r="C22" s="9"/>
      <c r="D22" s="6"/>
      <c r="E22" s="6"/>
      <c r="F22" s="6"/>
      <c r="G22" s="23">
        <f>F17/$B$19</f>
        <v>3.2633158289572393</v>
      </c>
      <c r="I22" s="42" t="s">
        <v>27</v>
      </c>
      <c r="M22" s="42">
        <v>279</v>
      </c>
      <c r="N22" s="42" t="s">
        <v>25</v>
      </c>
      <c r="O22" s="42" t="s">
        <v>26</v>
      </c>
    </row>
    <row r="23" spans="1:16" x14ac:dyDescent="0.2">
      <c r="C23" s="9"/>
      <c r="D23" s="6"/>
      <c r="E23" s="6"/>
      <c r="F23" s="6"/>
      <c r="G23" s="23"/>
    </row>
    <row r="24" spans="1:16" x14ac:dyDescent="0.2">
      <c r="A24" s="42" t="s">
        <v>50</v>
      </c>
      <c r="C24" s="9"/>
      <c r="D24" s="6"/>
      <c r="E24" s="6"/>
      <c r="F24" s="6"/>
      <c r="G24" s="23">
        <v>0</v>
      </c>
    </row>
    <row r="25" spans="1:16" x14ac:dyDescent="0.2">
      <c r="C25" s="9"/>
      <c r="D25" s="6"/>
      <c r="E25" s="6"/>
      <c r="F25" s="6"/>
      <c r="G25" s="23"/>
    </row>
    <row r="26" spans="1:16" x14ac:dyDescent="0.2">
      <c r="A26" s="45" t="s">
        <v>42</v>
      </c>
      <c r="B26" s="69">
        <v>0</v>
      </c>
      <c r="C26" s="9">
        <v>0</v>
      </c>
      <c r="D26" s="6"/>
      <c r="E26" s="6"/>
      <c r="F26" s="6"/>
      <c r="G26" s="23">
        <f>C26*$B$26</f>
        <v>0</v>
      </c>
    </row>
    <row r="27" spans="1:16" x14ac:dyDescent="0.2">
      <c r="A27" s="45" t="s">
        <v>42</v>
      </c>
      <c r="B27" s="42">
        <v>1.721E-2</v>
      </c>
      <c r="C27" s="9">
        <f>C17</f>
        <v>26</v>
      </c>
      <c r="D27" s="6"/>
      <c r="E27" s="6"/>
      <c r="F27" s="6"/>
      <c r="G27" s="23">
        <f>$B$27*C27</f>
        <v>0.44745999999999997</v>
      </c>
      <c r="H27" s="44"/>
    </row>
    <row r="28" spans="1:16" x14ac:dyDescent="0.2">
      <c r="C28" s="9"/>
      <c r="D28" s="6"/>
      <c r="E28" s="6"/>
      <c r="F28" s="6"/>
      <c r="G28" s="23"/>
    </row>
    <row r="29" spans="1:16" x14ac:dyDescent="0.2">
      <c r="A29" s="42" t="s">
        <v>17</v>
      </c>
      <c r="C29" s="31">
        <v>0</v>
      </c>
      <c r="D29" s="16">
        <v>37</v>
      </c>
      <c r="E29" s="16"/>
      <c r="F29" s="16"/>
      <c r="G29" s="24">
        <f>C29/D29</f>
        <v>0</v>
      </c>
    </row>
    <row r="30" spans="1:16" s="33" customFormat="1" x14ac:dyDescent="0.2">
      <c r="C30" s="70"/>
      <c r="D30" s="61"/>
      <c r="E30" s="61"/>
      <c r="F30" s="61"/>
      <c r="G30" s="62"/>
    </row>
    <row r="31" spans="1:16" x14ac:dyDescent="0.2">
      <c r="A31" s="42" t="s">
        <v>43</v>
      </c>
      <c r="C31" s="9"/>
      <c r="D31" s="6"/>
      <c r="E31" s="6"/>
      <c r="F31" s="6"/>
      <c r="G31" s="23">
        <f>SUM(G22:G29)</f>
        <v>3.7107758289572392</v>
      </c>
    </row>
    <row r="32" spans="1:16" x14ac:dyDescent="0.2">
      <c r="A32" s="42" t="s">
        <v>21</v>
      </c>
      <c r="C32" s="9"/>
      <c r="D32" s="6"/>
      <c r="E32" s="6"/>
      <c r="F32" s="6"/>
      <c r="G32" s="24">
        <f>-G31*1.4%</f>
        <v>-5.1950861605401341E-2</v>
      </c>
    </row>
    <row r="33" spans="1:18" x14ac:dyDescent="0.2">
      <c r="C33" s="9"/>
      <c r="D33" s="6"/>
      <c r="E33" s="6"/>
      <c r="F33" s="6"/>
      <c r="G33" s="23"/>
    </row>
    <row r="34" spans="1:18" s="66" customFormat="1" ht="13.5" thickBot="1" x14ac:dyDescent="0.25">
      <c r="A34" s="66" t="s">
        <v>44</v>
      </c>
      <c r="C34" s="67"/>
      <c r="D34" s="68"/>
      <c r="E34" s="68"/>
      <c r="F34" s="68"/>
      <c r="G34" s="25">
        <f>SUM(G31:G32)</f>
        <v>3.6588249673518378</v>
      </c>
    </row>
    <row r="35" spans="1:18" s="66" customFormat="1" ht="13.5" thickTop="1" x14ac:dyDescent="0.2">
      <c r="C35" s="67"/>
      <c r="D35" s="68"/>
      <c r="E35" s="68"/>
      <c r="F35" s="68"/>
      <c r="G35" s="23"/>
    </row>
    <row r="36" spans="1:18" s="45" customFormat="1" x14ac:dyDescent="0.2">
      <c r="C36" s="71"/>
      <c r="D36" s="72"/>
      <c r="E36" s="72"/>
      <c r="F36" s="72"/>
      <c r="G36" s="58"/>
    </row>
    <row r="37" spans="1:18" s="45" customFormat="1" x14ac:dyDescent="0.2">
      <c r="C37" s="71"/>
      <c r="D37" s="72"/>
      <c r="E37" s="72"/>
      <c r="F37" s="72"/>
      <c r="G37" s="58"/>
    </row>
    <row r="38" spans="1:18" x14ac:dyDescent="0.2">
      <c r="C38" s="9"/>
      <c r="D38" s="6"/>
      <c r="E38" s="6"/>
      <c r="F38" s="6"/>
      <c r="G38" s="23"/>
    </row>
    <row r="39" spans="1:18" x14ac:dyDescent="0.2">
      <c r="A39" s="42" t="s">
        <v>41</v>
      </c>
      <c r="C39" s="9"/>
      <c r="D39" s="6"/>
      <c r="E39" s="6"/>
      <c r="F39" s="6"/>
      <c r="G39" s="23"/>
    </row>
    <row r="40" spans="1:18" collapsed="1" x14ac:dyDescent="0.2">
      <c r="C40" s="56" t="s">
        <v>54</v>
      </c>
      <c r="D40" s="55" t="s">
        <v>20</v>
      </c>
      <c r="E40" s="54"/>
      <c r="F40" s="49"/>
      <c r="G40" s="53"/>
    </row>
    <row r="41" spans="1:18" x14ac:dyDescent="0.2">
      <c r="A41" s="46" t="s">
        <v>31</v>
      </c>
      <c r="C41" s="48">
        <f>3.85+3.85</f>
        <v>7.7</v>
      </c>
      <c r="D41" s="51">
        <f>E3+E4+E5</f>
        <v>1</v>
      </c>
      <c r="E41" s="49">
        <f>C41*D41</f>
        <v>7.7</v>
      </c>
      <c r="F41" s="49" t="s">
        <v>15</v>
      </c>
      <c r="G41" s="53"/>
    </row>
    <row r="42" spans="1:18" x14ac:dyDescent="0.2">
      <c r="A42" s="46" t="s">
        <v>32</v>
      </c>
      <c r="C42" s="48">
        <f>6.75</f>
        <v>6.75</v>
      </c>
      <c r="D42" s="51">
        <f>E6</f>
        <v>0</v>
      </c>
      <c r="E42" s="49">
        <f t="shared" ref="E42:E46" si="4">C42*D42</f>
        <v>0</v>
      </c>
      <c r="F42" s="49"/>
      <c r="G42" s="53"/>
    </row>
    <row r="43" spans="1:18" x14ac:dyDescent="0.2">
      <c r="A43" s="46" t="s">
        <v>33</v>
      </c>
      <c r="C43" s="48">
        <f>6</f>
        <v>6</v>
      </c>
      <c r="D43" s="51">
        <f>E7</f>
        <v>1</v>
      </c>
      <c r="E43" s="49">
        <f t="shared" si="4"/>
        <v>6</v>
      </c>
      <c r="F43" s="49"/>
      <c r="G43" s="53"/>
      <c r="R43" s="44"/>
    </row>
    <row r="44" spans="1:18" x14ac:dyDescent="0.2">
      <c r="A44" s="46" t="s">
        <v>34</v>
      </c>
      <c r="C44" s="48">
        <v>5</v>
      </c>
      <c r="D44" s="51">
        <f>E8+E9</f>
        <v>0</v>
      </c>
      <c r="E44" s="49">
        <f t="shared" si="4"/>
        <v>0</v>
      </c>
      <c r="F44" s="49"/>
      <c r="G44" s="53"/>
    </row>
    <row r="45" spans="1:18" x14ac:dyDescent="0.2">
      <c r="A45" s="46" t="s">
        <v>35</v>
      </c>
      <c r="C45" s="48">
        <v>6.2</v>
      </c>
      <c r="D45" s="51">
        <f>E12+E13</f>
        <v>1</v>
      </c>
      <c r="E45" s="49">
        <f t="shared" si="4"/>
        <v>6.2</v>
      </c>
      <c r="F45" s="49"/>
      <c r="G45" s="53"/>
    </row>
    <row r="46" spans="1:18" x14ac:dyDescent="0.2">
      <c r="A46" s="46" t="s">
        <v>36</v>
      </c>
      <c r="C46" s="48">
        <v>7.2</v>
      </c>
      <c r="D46" s="50">
        <f>E14+E15</f>
        <v>0</v>
      </c>
      <c r="E46" s="49">
        <f t="shared" si="4"/>
        <v>0</v>
      </c>
      <c r="F46" s="49"/>
      <c r="G46" s="53"/>
    </row>
    <row r="47" spans="1:18" x14ac:dyDescent="0.2">
      <c r="C47" s="48"/>
      <c r="D47" s="51">
        <f>SUM(D41:D46)</f>
        <v>3</v>
      </c>
      <c r="E47" s="52">
        <f>SUM(E41:E46)</f>
        <v>19.899999999999999</v>
      </c>
      <c r="F47" s="49" t="s">
        <v>54</v>
      </c>
      <c r="G47" s="53"/>
    </row>
    <row r="48" spans="1:18" x14ac:dyDescent="0.2">
      <c r="A48" s="42" t="s">
        <v>40</v>
      </c>
      <c r="C48" s="48"/>
      <c r="D48" s="51"/>
      <c r="E48" s="52"/>
      <c r="F48" s="49"/>
      <c r="G48" s="53"/>
    </row>
    <row r="49" spans="1:7" x14ac:dyDescent="0.2">
      <c r="A49" s="45" t="s">
        <v>38</v>
      </c>
      <c r="B49" s="42">
        <v>1.4</v>
      </c>
      <c r="C49" s="9"/>
      <c r="D49" s="6"/>
      <c r="E49" s="47">
        <f>E47*$B$49</f>
        <v>27.859999999999996</v>
      </c>
      <c r="F49" s="6" t="s">
        <v>37</v>
      </c>
      <c r="G49" s="11">
        <f>E49/37</f>
        <v>0.75297297297297283</v>
      </c>
    </row>
    <row r="50" spans="1:7" x14ac:dyDescent="0.2">
      <c r="A50" s="45" t="s">
        <v>39</v>
      </c>
      <c r="B50" s="57">
        <v>0.02</v>
      </c>
      <c r="C50" s="9"/>
      <c r="D50" s="6"/>
      <c r="E50" s="6"/>
      <c r="F50" s="6"/>
      <c r="G50" s="11">
        <f>-G49*$B$50</f>
        <v>-1.5059459459459457E-2</v>
      </c>
    </row>
    <row r="51" spans="1:7" s="66" customFormat="1" ht="13.5" thickBot="1" x14ac:dyDescent="0.25">
      <c r="A51" s="66" t="s">
        <v>45</v>
      </c>
      <c r="C51" s="67"/>
      <c r="D51" s="68"/>
      <c r="E51" s="68"/>
      <c r="F51" s="68"/>
      <c r="G51" s="63">
        <f>SUM(G49:G50)</f>
        <v>0.73791351351351342</v>
      </c>
    </row>
    <row r="52" spans="1:7" ht="13.5" thickTop="1" x14ac:dyDescent="0.2">
      <c r="C52" s="9"/>
      <c r="D52" s="6"/>
      <c r="E52" s="6"/>
      <c r="F52" s="6"/>
      <c r="G52" s="11"/>
    </row>
    <row r="53" spans="1:7" x14ac:dyDescent="0.2">
      <c r="C53" s="9"/>
      <c r="D53" s="6"/>
      <c r="E53" s="6"/>
      <c r="F53" s="6"/>
      <c r="G53" s="11"/>
    </row>
    <row r="54" spans="1:7" ht="13.5" thickBot="1" x14ac:dyDescent="0.25">
      <c r="C54" s="5"/>
      <c r="D54" s="64"/>
      <c r="E54" s="64"/>
      <c r="F54" s="64"/>
      <c r="G54" s="65"/>
    </row>
    <row r="56" spans="1:7" x14ac:dyDescent="0.2">
      <c r="A56" s="60" t="s">
        <v>49</v>
      </c>
    </row>
    <row r="57" spans="1:7" x14ac:dyDescent="0.2">
      <c r="A57" s="45" t="s">
        <v>47</v>
      </c>
    </row>
    <row r="58" spans="1:7" x14ac:dyDescent="0.2">
      <c r="A58" s="45"/>
    </row>
    <row r="59" spans="1:7" x14ac:dyDescent="0.2">
      <c r="A59" s="45"/>
    </row>
    <row r="60" spans="1:7" x14ac:dyDescent="0.2">
      <c r="A60" s="45"/>
    </row>
  </sheetData>
  <dataConsolidate/>
  <pageMargins left="0.74803149606299213" right="0.74803149606299213" top="0.39370078740157483" bottom="0.47244094488188981" header="0" footer="0"/>
  <pageSetup paperSize="9" scale="90" fitToWidth="4" orientation="portrait" r:id="rId1"/>
  <headerFooter alignWithMargins="0">
    <oddFooter>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5</SortOrder>
    <MeetingStartDate xmlns="d08b57ff-b9b7-4581-975d-98f87b579a51">2014-02-04T12:00:00+00:00</MeetingStartDate>
    <EnclosureFileNumber xmlns="d08b57ff-b9b7-4581-975d-98f87b579a51">3761/14</EnclosureFileNumber>
    <AgendaId xmlns="d08b57ff-b9b7-4581-975d-98f87b579a51">2120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1480690</FusionId>
    <AgendaAccessLevelName xmlns="d08b57ff-b9b7-4581-975d-98f87b579a51">Åben</AgendaAccessLevelName>
    <UNC xmlns="d08b57ff-b9b7-4581-975d-98f87b579a51">1314494</UNC>
    <MeetingTitle xmlns="d08b57ff-b9b7-4581-975d-98f87b579a51">04-02-2014</MeetingTitle>
    <MeetingDateAndTime xmlns="d08b57ff-b9b7-4581-975d-98f87b579a51">04-02-2014 fra 13:00 - 16:15</MeetingDateAndTime>
    <MeetingEndDate xmlns="d08b57ff-b9b7-4581-975d-98f87b579a51">2014-02-04T15:15:00+00:00</MeetingEndDate>
    <PWDescription xmlns="d08b57ff-b9b7-4581-975d-98f87b579a51">Model  A pr. 1.8.2014 - modtagerklasse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39913E-337E-4A43-B30D-11A5C97DE7CD}"/>
</file>

<file path=customXml/itemProps2.xml><?xml version="1.0" encoding="utf-8"?>
<ds:datastoreItem xmlns:ds="http://schemas.openxmlformats.org/officeDocument/2006/customXml" ds:itemID="{6AEA0BF8-F926-44E2-9A89-5446E2BFF650}"/>
</file>

<file path=customXml/itemProps3.xml><?xml version="1.0" encoding="utf-8"?>
<ds:datastoreItem xmlns:ds="http://schemas.openxmlformats.org/officeDocument/2006/customXml" ds:itemID="{DFD62D67-34C9-4B9E-8DA5-160F160696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Brorsonskolen</vt:lpstr>
      <vt:lpstr>Ark1</vt:lpstr>
    </vt:vector>
  </TitlesOfParts>
  <Company>Anemonevej 28,  Alslev, 6800  Varde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UBU-04-02-2014 - Bilag 23.05 Model  A pr 182014 - modtagerklasse</dc:title>
  <dc:subject>ØVRIGE</dc:subject>
  <dc:creator>LIAN</dc:creator>
  <dc:description>Tildeling i skoleåret 2012-13 med ændringer jf arbejstidsforhandlinger vedr. 2013</dc:description>
  <cp:lastModifiedBy>Lissy Andersen</cp:lastModifiedBy>
  <cp:lastPrinted>2014-01-29T08:19:21Z</cp:lastPrinted>
  <dcterms:created xsi:type="dcterms:W3CDTF">2001-03-18T04:14:32Z</dcterms:created>
  <dcterms:modified xsi:type="dcterms:W3CDTF">2014-01-30T10:31:36Z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